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ndrea\HOA\"/>
    </mc:Choice>
  </mc:AlternateContent>
  <xr:revisionPtr revIDLastSave="0" documentId="13_ncr:40009_{602EC877-7395-4272-A600-C0A8C899EC36}" xr6:coauthVersionLast="47" xr6:coauthVersionMax="47" xr10:uidLastSave="{00000000-0000-0000-0000-000000000000}"/>
  <bookViews>
    <workbookView xWindow="35565" yWindow="0" windowWidth="21690" windowHeight="15750" xr2:uid="{00000000-000D-0000-FFFF-FFFF00000000}"/>
  </bookViews>
  <sheets>
    <sheet name="Operating Budget" sheetId="3" r:id="rId1"/>
    <sheet name="Landscaping" sheetId="2" r:id="rId2"/>
  </sheets>
  <definedNames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 s="1"/>
  <c r="F19" i="3"/>
  <c r="H15" i="2"/>
  <c r="E35" i="2"/>
  <c r="E34" i="2"/>
  <c r="E33" i="2"/>
  <c r="E32" i="2"/>
  <c r="E31" i="2"/>
  <c r="E30" i="2"/>
  <c r="E29" i="2"/>
  <c r="E28" i="2"/>
  <c r="G18" i="3"/>
  <c r="H14" i="3"/>
  <c r="O14" i="3"/>
  <c r="H10" i="2"/>
  <c r="H22" i="2"/>
  <c r="F9" i="2"/>
  <c r="F16" i="3"/>
  <c r="D17" i="3"/>
  <c r="F14" i="2"/>
  <c r="F37" i="2"/>
  <c r="I22" i="2"/>
  <c r="E25" i="2"/>
  <c r="F40" i="2"/>
  <c r="F25" i="2"/>
  <c r="N17" i="3"/>
  <c r="M17" i="3"/>
  <c r="L17" i="3"/>
  <c r="K17" i="3"/>
  <c r="J17" i="3"/>
  <c r="I17" i="3"/>
  <c r="H17" i="3"/>
  <c r="F17" i="3"/>
  <c r="E17" i="3"/>
  <c r="E22" i="2"/>
  <c r="E39" i="2" s="1"/>
  <c r="F20" i="2"/>
  <c r="F18" i="2"/>
  <c r="F13" i="2"/>
  <c r="F10" i="2"/>
  <c r="F8" i="2"/>
  <c r="F22" i="2" s="1"/>
  <c r="F39" i="2" s="1"/>
  <c r="D10" i="3"/>
  <c r="D11" i="3" s="1"/>
  <c r="D30" i="3"/>
  <c r="B20" i="3"/>
  <c r="B13" i="3"/>
  <c r="O10" i="3"/>
  <c r="O11" i="3" s="1"/>
  <c r="N10" i="3"/>
  <c r="N11" i="3" s="1"/>
  <c r="M10" i="3"/>
  <c r="M11" i="3"/>
  <c r="L10" i="3"/>
  <c r="L11" i="3" s="1"/>
  <c r="K10" i="3"/>
  <c r="K11" i="3" s="1"/>
  <c r="J10" i="3"/>
  <c r="J11" i="3" s="1"/>
  <c r="I10" i="3"/>
  <c r="I11" i="3" s="1"/>
  <c r="H10" i="3"/>
  <c r="H11" i="3" s="1"/>
  <c r="G10" i="3"/>
  <c r="G11" i="3" s="1"/>
  <c r="E10" i="3"/>
  <c r="E11" i="3"/>
  <c r="B22" i="2"/>
  <c r="B39" i="2" s="1"/>
  <c r="C22" i="2"/>
  <c r="C39" i="2" s="1"/>
  <c r="D22" i="2"/>
  <c r="D39" i="2" s="1"/>
  <c r="F15" i="2"/>
  <c r="G17" i="3"/>
  <c r="O17" i="3"/>
  <c r="F27" i="2"/>
  <c r="D18" i="3" l="1"/>
  <c r="O18" i="3"/>
  <c r="N18" i="3"/>
  <c r="J18" i="3"/>
  <c r="I18" i="3"/>
  <c r="F18" i="3"/>
  <c r="L18" i="3"/>
  <c r="B21" i="3"/>
  <c r="K18" i="3"/>
  <c r="M18" i="3"/>
  <c r="O21" i="3"/>
  <c r="O22" i="3" s="1"/>
  <c r="D14" i="3"/>
  <c r="D21" i="3" s="1"/>
  <c r="D22" i="3" s="1"/>
  <c r="D26" i="3" s="1"/>
  <c r="E18" i="3"/>
  <c r="E14" i="3"/>
  <c r="B11" i="3"/>
  <c r="B10" i="3"/>
  <c r="H18" i="3"/>
  <c r="H21" i="3" s="1"/>
  <c r="H22" i="3" s="1"/>
  <c r="F14" i="3"/>
  <c r="G14" i="3"/>
  <c r="G21" i="3" s="1"/>
  <c r="G22" i="3" s="1"/>
  <c r="I14" i="3"/>
  <c r="J14" i="3"/>
  <c r="J21" i="3" s="1"/>
  <c r="J22" i="3" s="1"/>
  <c r="K14" i="3"/>
  <c r="L14" i="3"/>
  <c r="M14" i="3"/>
  <c r="M21" i="3" s="1"/>
  <c r="M22" i="3" s="1"/>
  <c r="N14" i="3"/>
  <c r="N21" i="3" s="1"/>
  <c r="N22" i="3" s="1"/>
  <c r="L21" i="3" l="1"/>
  <c r="L22" i="3" s="1"/>
  <c r="I21" i="3"/>
  <c r="I22" i="3" s="1"/>
  <c r="K21" i="3"/>
  <c r="K22" i="3" s="1"/>
  <c r="F21" i="3"/>
  <c r="F22" i="3" s="1"/>
  <c r="E21" i="3"/>
  <c r="E22" i="3" s="1"/>
  <c r="E26" i="3" s="1"/>
  <c r="B22" i="3"/>
  <c r="B26" i="3" s="1"/>
  <c r="F26" i="3" l="1"/>
  <c r="G26" i="3" s="1"/>
  <c r="H26" i="3" s="1"/>
  <c r="I26" i="3" s="1"/>
  <c r="J26" i="3" s="1"/>
  <c r="K26" i="3" s="1"/>
  <c r="L26" i="3" s="1"/>
  <c r="M26" i="3" s="1"/>
  <c r="N26" i="3" s="1"/>
  <c r="O26" i="3" s="1"/>
</calcChain>
</file>

<file path=xl/sharedStrings.xml><?xml version="1.0" encoding="utf-8"?>
<sst xmlns="http://schemas.openxmlformats.org/spreadsheetml/2006/main" count="71" uniqueCount="65">
  <si>
    <t>The Fields at Seminary Homeowners Association, Inc.</t>
  </si>
  <si>
    <t>Preliminary Operating Budget; January 2024 to December 2024</t>
  </si>
  <si>
    <t>Projected Statement of Income and Expenses</t>
  </si>
  <si>
    <t>Annual Dues Rate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</si>
  <si>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</si>
  <si>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</si>
  <si>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</si>
  <si>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</si>
  <si>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</si>
  <si>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</si>
  <si>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</si>
  <si>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</si>
  <si>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</si>
  <si>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</si>
  <si>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</si>
  <si>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</si>
  <si>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</si>
  <si>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Revenue:</t>
  </si>
  <si>
    <t>Dues Income @ $300 Per Homeowner</t>
  </si>
  <si>
    <t>Operating Expenses:</t>
  </si>
  <si>
    <t>Donations</t>
  </si>
  <si>
    <t>Gas &amp; Electric</t>
  </si>
  <si>
    <t>Insurance</t>
  </si>
  <si>
    <t>Landscaping &amp; Maintenance</t>
  </si>
  <si>
    <t>Legal &amp; Accounting</t>
  </si>
  <si>
    <t>Supplies, Xeroxing, Postage</t>
  </si>
  <si>
    <t>Website Expenses</t>
  </si>
  <si>
    <t>Taxes</t>
  </si>
  <si>
    <t>Operating Surplus / (Shortage)</t>
  </si>
  <si>
    <t>Capital Spending</t>
  </si>
  <si>
    <t>New Cash Flow</t>
  </si>
  <si>
    <t>Capital Base for 79 homeowner:</t>
  </si>
  <si>
    <t xml:space="preserve">     Minimum Standards of $300 per home</t>
  </si>
  <si>
    <t>Operating Budget</t>
  </si>
  <si>
    <t xml:space="preserve">Actual </t>
  </si>
  <si>
    <t>Down</t>
  </si>
  <si>
    <t>Greentree Landscaping Contract</t>
  </si>
  <si>
    <t>Spring</t>
  </si>
  <si>
    <t>Fall</t>
  </si>
  <si>
    <t>Annual</t>
  </si>
  <si>
    <t>Other</t>
  </si>
  <si>
    <t>Contract</t>
  </si>
  <si>
    <t>Payment</t>
  </si>
  <si>
    <t>Curb side trees</t>
  </si>
  <si>
    <t xml:space="preserve">     Edge &amp; mulch</t>
  </si>
  <si>
    <t xml:space="preserve">     Spot spraying</t>
  </si>
  <si>
    <t>Seminary Avenue</t>
  </si>
  <si>
    <t xml:space="preserve">     Edge, prune &amp; mulch</t>
  </si>
  <si>
    <t>Estimate</t>
  </si>
  <si>
    <t>Front Entrance</t>
  </si>
  <si>
    <t xml:space="preserve">     Flowers / planting</t>
  </si>
  <si>
    <t>Tree Pruning</t>
  </si>
  <si>
    <t>Trugreen</t>
  </si>
  <si>
    <t xml:space="preserve">     Monthly - 6 applications</t>
  </si>
  <si>
    <t>Ivy League - Lawn Service</t>
  </si>
  <si>
    <t xml:space="preserve">     April</t>
  </si>
  <si>
    <t xml:space="preserve">     May</t>
  </si>
  <si>
    <t xml:space="preserve">     June</t>
  </si>
  <si>
    <t xml:space="preserve">     July</t>
  </si>
  <si>
    <t xml:space="preserve">     August</t>
  </si>
  <si>
    <t xml:space="preserve">     September</t>
  </si>
  <si>
    <t xml:space="preserve">     October</t>
  </si>
  <si>
    <t xml:space="preserve">     November </t>
  </si>
  <si>
    <t>Gibraltar Masonry</t>
  </si>
  <si>
    <t>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</si>
</sst>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0_)"/>
  </numFmts>
  <fonts count="11">
    <font>
      <sz val="12"/>
      <name val="Roman 17"/>
    </font>
    <font>
      <sz val="8"/>
      <name val="Roman 17"/>
    </font>
    <font>
      <b/>
      <sz val="14"/>
      <name val="Roman 17"/>
    </font>
    <font>
      <sz val="14"/>
      <name val="Roman 17"/>
    </font>
    <font>
      <b/>
      <u/>
      <sz val="14"/>
      <name val="Roman 17"/>
    </font>
    <font>
      <b/>
      <i/>
      <u/>
      <sz val="14"/>
      <name val="Roman 17"/>
    </font>
    <font>
      <b/>
      <sz val="16"/>
      <name val="Roman 17"/>
    </font>
    <font>
      <b/>
      <sz val="12"/>
      <name val="Roman 17"/>
    </font>
    <font>
      <b/>
      <sz val="20"/>
      <name val="Roman 17"/>
    </font>
    <font>
      <sz val="14"/>
      <color rgb="FFFF0000"/>
      <name val="Roman 17"/>
    </font>
    <font>
      <b/>
      <sz val="16"/>
      <color rgb="FFFF0000"/>
      <name val="Roman 1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5" fontId="0" fillId="0" borderId="0"/>
  </cellStyleXfs>
  <cellXfs count="47">
    <xf numFmtId="5" fontId="0" fillId="0" borderId="0" xfId="0"/>
    <xf numFmtId="5" fontId="2" fillId="0" borderId="0" xfId="0" applyFont="1"/>
    <xf numFmtId="5" fontId="3" fillId="0" borderId="0" xfId="0" applyFont="1"/>
    <xf numFmtId="5" fontId="4" fillId="0" borderId="0" xfId="0" applyFont="1"/>
    <xf numFmtId="7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5" fontId="5" fillId="0" borderId="0" xfId="0" applyFont="1" applyAlignment="1">
      <alignment horizontal="center"/>
    </xf>
    <xf numFmtId="5" fontId="3" fillId="0" borderId="1" xfId="0" applyFont="1" applyBorder="1"/>
    <xf numFmtId="5" fontId="3" fillId="0" borderId="2" xfId="0" applyFont="1" applyBorder="1"/>
    <xf numFmtId="5" fontId="3" fillId="0" borderId="3" xfId="0" applyFont="1" applyBorder="1"/>
    <xf numFmtId="5" fontId="3" fillId="0" borderId="4" xfId="0" applyFont="1" applyBorder="1"/>
    <xf numFmtId="5" fontId="7" fillId="0" borderId="0" xfId="0" applyFont="1"/>
    <xf numFmtId="5" fontId="7" fillId="0" borderId="0" xfId="0" applyFont="1" applyAlignment="1">
      <alignment horizontal="left"/>
    </xf>
    <xf numFmtId="5" fontId="2" fillId="0" borderId="5" xfId="0" applyFont="1" applyBorder="1"/>
    <xf numFmtId="5" fontId="2" fillId="0" borderId="6" xfId="0" applyFont="1" applyBorder="1" applyAlignment="1">
      <alignment horizontal="center"/>
    </xf>
    <xf numFmtId="5" fontId="4" fillId="0" borderId="7" xfId="0" applyFont="1" applyBorder="1"/>
    <xf numFmtId="5" fontId="2" fillId="0" borderId="8" xfId="0" applyFont="1" applyBorder="1"/>
    <xf numFmtId="5" fontId="2" fillId="0" borderId="9" xfId="0" applyFont="1" applyBorder="1"/>
    <xf numFmtId="5" fontId="2" fillId="0" borderId="10" xfId="0" applyFont="1" applyBorder="1"/>
    <xf numFmtId="5" fontId="2" fillId="0" borderId="6" xfId="0" applyFont="1" applyBorder="1"/>
    <xf numFmtId="5" fontId="2" fillId="0" borderId="11" xfId="0" applyFont="1" applyBorder="1"/>
    <xf numFmtId="5" fontId="2" fillId="0" borderId="0" xfId="0" applyFont="1" applyAlignment="1">
      <alignment horizontal="center"/>
    </xf>
    <xf numFmtId="5" fontId="2" fillId="0" borderId="3" xfId="0" applyFont="1" applyBorder="1"/>
    <xf numFmtId="5" fontId="2" fillId="0" borderId="12" xfId="0" applyFont="1" applyBorder="1"/>
    <xf numFmtId="5" fontId="7" fillId="0" borderId="0" xfId="0" applyFont="1" applyAlignment="1">
      <alignment horizontal="center"/>
    </xf>
    <xf numFmtId="7" fontId="0" fillId="0" borderId="0" xfId="0" applyNumberFormat="1"/>
    <xf numFmtId="7" fontId="0" fillId="0" borderId="1" xfId="0" applyNumberFormat="1" applyBorder="1"/>
    <xf numFmtId="5" fontId="7" fillId="0" borderId="12" xfId="0" applyFont="1" applyBorder="1"/>
    <xf numFmtId="5" fontId="8" fillId="0" borderId="0" xfId="0" applyFont="1" applyAlignment="1">
      <alignment horizontal="center"/>
    </xf>
    <xf numFmtId="5" fontId="3" fillId="0" borderId="7" xfId="0" applyFont="1" applyBorder="1"/>
    <xf numFmtId="5" fontId="3" fillId="0" borderId="8" xfId="0" applyFont="1" applyBorder="1"/>
    <xf numFmtId="5" fontId="6" fillId="0" borderId="8" xfId="0" applyFont="1" applyBorder="1" applyAlignment="1">
      <alignment horizontal="center"/>
    </xf>
    <xf numFmtId="5" fontId="3" fillId="0" borderId="9" xfId="0" applyFont="1" applyBorder="1"/>
    <xf numFmtId="5" fontId="3" fillId="0" borderId="10" xfId="0" applyFont="1" applyBorder="1"/>
    <xf numFmtId="5" fontId="3" fillId="0" borderId="6" xfId="0" applyFont="1" applyBorder="1"/>
    <xf numFmtId="5" fontId="6" fillId="0" borderId="6" xfId="0" applyFont="1" applyBorder="1" applyAlignment="1">
      <alignment horizontal="center"/>
    </xf>
    <xf numFmtId="5" fontId="3" fillId="0" borderId="11" xfId="0" applyFont="1" applyBorder="1"/>
    <xf numFmtId="5" fontId="7" fillId="0" borderId="12" xfId="0" applyFont="1" applyBorder="1" applyAlignment="1">
      <alignment horizontal="center"/>
    </xf>
    <xf numFmtId="5" fontId="0" fillId="0" borderId="1" xfId="0" applyBorder="1"/>
    <xf numFmtId="5" fontId="0" fillId="0" borderId="15" xfId="0" applyBorder="1"/>
    <xf numFmtId="5" fontId="3" fillId="0" borderId="0" xfId="0" applyFont="1" applyAlignment="1">
      <alignment horizontal="right"/>
    </xf>
    <xf numFmtId="5" fontId="9" fillId="0" borderId="13" xfId="0" applyFont="1" applyBorder="1"/>
    <xf numFmtId="5" fontId="9" fillId="0" borderId="0" xfId="0" applyFont="1"/>
    <xf numFmtId="5" fontId="10" fillId="0" borderId="0" xfId="0" applyFont="1" applyAlignment="1">
      <alignment horizontal="center"/>
    </xf>
    <xf numFmtId="5" fontId="9" fillId="0" borderId="14" xfId="0" applyFont="1" applyBorder="1"/>
    <xf numFmtId="5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zoomScale="90" zoomScaleNormal="90" workbookViewId="0">
      <selection activeCell="A12" sqref="A12"/>
    </sheetView>
  </sheetViews>
  <sheetFormatPr defaultColWidth="9.77734375" defaultRowHeight="17.45"/>
  <cols>
    <col min="1" max="1" width="44.33203125" style="2" bestFit="1" customWidth="1"/>
    <col min="2" max="2" width="10.21875" style="2" bestFit="1" customWidth="1"/>
    <col min="3" max="3" width="2.77734375" style="2" customWidth="1"/>
    <col min="4" max="4" width="10.44140625" style="2" customWidth="1"/>
    <col min="5" max="10" width="9.5546875" style="2" bestFit="1" customWidth="1"/>
    <col min="11" max="14" width="9" style="2" bestFit="1" customWidth="1"/>
    <col min="15" max="15" width="8.33203125" style="2" bestFit="1" customWidth="1"/>
    <col min="16" max="16384" width="9.77734375" style="2"/>
  </cols>
  <sheetData>
    <row r="1" spans="1:15" ht="20.100000000000001">
      <c r="B1" s="30"/>
      <c r="C1" s="31"/>
      <c r="D1" s="31"/>
      <c r="E1" s="31"/>
      <c r="F1" s="32" t="s">
        <v>0</v>
      </c>
      <c r="G1" s="31"/>
      <c r="H1" s="31"/>
      <c r="I1" s="31"/>
      <c r="J1" s="33"/>
    </row>
    <row r="2" spans="1:15" ht="24.95">
      <c r="A2" s="29"/>
      <c r="B2" s="42"/>
      <c r="C2" s="43"/>
      <c r="D2" s="43"/>
      <c r="E2" s="43"/>
      <c r="F2" s="44" t="s">
        <v>1</v>
      </c>
      <c r="G2" s="43"/>
      <c r="H2" s="43"/>
      <c r="I2" s="43"/>
      <c r="J2" s="45"/>
    </row>
    <row r="3" spans="1:15" ht="20.45" thickBot="1">
      <c r="B3" s="34"/>
      <c r="C3" s="35"/>
      <c r="D3" s="35"/>
      <c r="E3" s="35"/>
      <c r="F3" s="36" t="s">
        <v>2</v>
      </c>
      <c r="G3" s="35"/>
      <c r="H3" s="35"/>
      <c r="I3" s="35"/>
      <c r="J3" s="37"/>
    </row>
    <row r="4" spans="1:15" ht="18">
      <c r="A4" s="3"/>
    </row>
    <row r="5" spans="1:15" ht="18">
      <c r="A5" s="3"/>
    </row>
    <row r="6" spans="1:15" ht="18">
      <c r="A6" s="1" t="s">
        <v>3</v>
      </c>
      <c r="B6" s="1">
        <v>300</v>
      </c>
      <c r="C6" s="4"/>
      <c r="E6" s="6"/>
    </row>
    <row r="7" spans="1:15" ht="18">
      <c r="A7" s="5"/>
    </row>
    <row r="8" spans="1:15" ht="18.600000000000001" thickBot="1">
      <c r="A8" s="7"/>
      <c r="B8" s="15" t="s">
        <v>4</v>
      </c>
      <c r="C8" s="22"/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</row>
    <row r="9" spans="1:15" ht="18">
      <c r="A9" s="3" t="s">
        <v>17</v>
      </c>
    </row>
    <row r="10" spans="1:15">
      <c r="A10" s="2" t="s">
        <v>18</v>
      </c>
      <c r="B10" s="2">
        <f>SUM(D10:O10)</f>
        <v>23700</v>
      </c>
      <c r="D10" s="2">
        <f>$B6*50</f>
        <v>15000</v>
      </c>
      <c r="E10" s="2">
        <f>$B6*29</f>
        <v>8700</v>
      </c>
      <c r="F10" s="2">
        <f>$B6*F31</f>
        <v>0</v>
      </c>
      <c r="G10" s="2">
        <f t="shared" ref="G10:O10" si="0">$B6*G31</f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8" thickBot="1">
      <c r="B11" s="8">
        <f>SUM(D11:O11)</f>
        <v>23700</v>
      </c>
      <c r="D11" s="8">
        <f t="shared" ref="D11:O11" si="1">SUM(D10:D10)</f>
        <v>15000</v>
      </c>
      <c r="E11" s="8">
        <f t="shared" si="1"/>
        <v>8700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</row>
    <row r="12" spans="1:15" ht="18">
      <c r="A12" s="3" t="s">
        <v>19</v>
      </c>
    </row>
    <row r="13" spans="1:15">
      <c r="A13" s="2" t="s">
        <v>20</v>
      </c>
      <c r="B13" s="2">
        <f t="shared" ref="B13:B20" si="2">SUM(D13:O13)</f>
        <v>200</v>
      </c>
      <c r="O13" s="2">
        <v>200</v>
      </c>
    </row>
    <row r="14" spans="1:15">
      <c r="A14" s="2" t="s">
        <v>21</v>
      </c>
      <c r="B14" s="2">
        <v>504</v>
      </c>
      <c r="D14" s="2">
        <f>$B$14/12</f>
        <v>42</v>
      </c>
      <c r="E14" s="2">
        <f t="shared" ref="E14:O14" si="3">$B$14/12</f>
        <v>42</v>
      </c>
      <c r="F14" s="2">
        <f t="shared" si="3"/>
        <v>42</v>
      </c>
      <c r="G14" s="2">
        <f t="shared" si="3"/>
        <v>42</v>
      </c>
      <c r="H14" s="2">
        <f t="shared" si="3"/>
        <v>42</v>
      </c>
      <c r="I14" s="2">
        <f t="shared" si="3"/>
        <v>42</v>
      </c>
      <c r="J14" s="2">
        <f t="shared" si="3"/>
        <v>42</v>
      </c>
      <c r="K14" s="2">
        <f t="shared" si="3"/>
        <v>42</v>
      </c>
      <c r="L14" s="2">
        <f t="shared" si="3"/>
        <v>42</v>
      </c>
      <c r="M14" s="2">
        <f t="shared" si="3"/>
        <v>42</v>
      </c>
      <c r="N14" s="2">
        <f t="shared" si="3"/>
        <v>42</v>
      </c>
      <c r="O14" s="2">
        <f t="shared" si="3"/>
        <v>42</v>
      </c>
    </row>
    <row r="15" spans="1:15">
      <c r="A15" s="2" t="s">
        <v>22</v>
      </c>
      <c r="B15" s="2">
        <v>2160</v>
      </c>
      <c r="D15" s="2">
        <v>600</v>
      </c>
      <c r="M15" s="2">
        <v>1200</v>
      </c>
    </row>
    <row r="16" spans="1:15">
      <c r="A16" s="2" t="s">
        <v>23</v>
      </c>
      <c r="B16" s="2">
        <v>16876</v>
      </c>
      <c r="F16" s="2">
        <f>3000+2000</f>
        <v>5000</v>
      </c>
      <c r="G16" s="2">
        <v>3000</v>
      </c>
      <c r="H16" s="2">
        <v>1000</v>
      </c>
      <c r="I16" s="2">
        <v>1000</v>
      </c>
      <c r="J16" s="2">
        <v>1000</v>
      </c>
      <c r="K16" s="2">
        <v>1000</v>
      </c>
      <c r="L16" s="2">
        <v>3000</v>
      </c>
      <c r="M16" s="2">
        <v>1500</v>
      </c>
      <c r="N16" s="2">
        <v>1000</v>
      </c>
    </row>
    <row r="17" spans="1:15">
      <c r="A17" s="2" t="s">
        <v>24</v>
      </c>
      <c r="B17" s="2">
        <v>1500</v>
      </c>
      <c r="D17" s="2">
        <f t="shared" ref="D17:O17" si="4">$B$17/12</f>
        <v>125</v>
      </c>
      <c r="E17" s="2">
        <f t="shared" si="4"/>
        <v>125</v>
      </c>
      <c r="F17" s="2">
        <f t="shared" si="4"/>
        <v>125</v>
      </c>
      <c r="G17" s="2">
        <f t="shared" si="4"/>
        <v>125</v>
      </c>
      <c r="H17" s="2">
        <f t="shared" si="4"/>
        <v>125</v>
      </c>
      <c r="I17" s="2">
        <f t="shared" si="4"/>
        <v>125</v>
      </c>
      <c r="J17" s="2">
        <f t="shared" si="4"/>
        <v>125</v>
      </c>
      <c r="K17" s="2">
        <f t="shared" si="4"/>
        <v>125</v>
      </c>
      <c r="L17" s="2">
        <f t="shared" si="4"/>
        <v>125</v>
      </c>
      <c r="M17" s="2">
        <f t="shared" si="4"/>
        <v>125</v>
      </c>
      <c r="N17" s="2">
        <f t="shared" si="4"/>
        <v>125</v>
      </c>
      <c r="O17" s="2">
        <f t="shared" si="4"/>
        <v>125</v>
      </c>
    </row>
    <row r="18" spans="1:15">
      <c r="A18" s="2" t="s">
        <v>25</v>
      </c>
      <c r="B18" s="2">
        <v>1080</v>
      </c>
      <c r="D18" s="2">
        <f>$B$18/12</f>
        <v>90</v>
      </c>
      <c r="E18" s="2">
        <f t="shared" ref="E18:O18" si="5">$B$18/12</f>
        <v>90</v>
      </c>
      <c r="F18" s="2">
        <f t="shared" si="5"/>
        <v>90</v>
      </c>
      <c r="G18" s="2">
        <f t="shared" si="5"/>
        <v>90</v>
      </c>
      <c r="H18" s="2">
        <f t="shared" si="5"/>
        <v>90</v>
      </c>
      <c r="I18" s="2">
        <f t="shared" si="5"/>
        <v>90</v>
      </c>
      <c r="J18" s="2">
        <f t="shared" si="5"/>
        <v>90</v>
      </c>
      <c r="K18" s="2">
        <f t="shared" si="5"/>
        <v>90</v>
      </c>
      <c r="L18" s="2">
        <f t="shared" si="5"/>
        <v>90</v>
      </c>
      <c r="M18" s="2">
        <f t="shared" si="5"/>
        <v>90</v>
      </c>
      <c r="N18" s="2">
        <f t="shared" si="5"/>
        <v>90</v>
      </c>
      <c r="O18" s="2">
        <f t="shared" si="5"/>
        <v>90</v>
      </c>
    </row>
    <row r="19" spans="1:15">
      <c r="A19" s="2" t="s">
        <v>26</v>
      </c>
      <c r="B19" s="2">
        <v>500</v>
      </c>
      <c r="F19" s="2">
        <f>B19</f>
        <v>500</v>
      </c>
    </row>
    <row r="20" spans="1:15">
      <c r="A20" s="2" t="s">
        <v>27</v>
      </c>
      <c r="B20" s="2">
        <f t="shared" si="2"/>
        <v>0</v>
      </c>
    </row>
    <row r="21" spans="1:15">
      <c r="B21" s="9">
        <f>SUM(B13:B20)</f>
        <v>22820</v>
      </c>
      <c r="D21" s="9">
        <f t="shared" ref="D21:O21" si="6">SUM(D13:D20)</f>
        <v>857</v>
      </c>
      <c r="E21" s="9">
        <f t="shared" si="6"/>
        <v>257</v>
      </c>
      <c r="F21" s="9">
        <f t="shared" si="6"/>
        <v>5757</v>
      </c>
      <c r="G21" s="9">
        <f t="shared" si="6"/>
        <v>3257</v>
      </c>
      <c r="H21" s="9">
        <f t="shared" si="6"/>
        <v>1257</v>
      </c>
      <c r="I21" s="9">
        <f t="shared" si="6"/>
        <v>1257</v>
      </c>
      <c r="J21" s="9">
        <f t="shared" si="6"/>
        <v>1257</v>
      </c>
      <c r="K21" s="9">
        <f t="shared" si="6"/>
        <v>1257</v>
      </c>
      <c r="L21" s="9">
        <f t="shared" si="6"/>
        <v>3257</v>
      </c>
      <c r="M21" s="9">
        <f t="shared" si="6"/>
        <v>2957</v>
      </c>
      <c r="N21" s="9">
        <f t="shared" si="6"/>
        <v>1257</v>
      </c>
      <c r="O21" s="9">
        <f t="shared" si="6"/>
        <v>457</v>
      </c>
    </row>
    <row r="22" spans="1:15" ht="18.600000000000001" thickBot="1">
      <c r="A22" s="1" t="s">
        <v>28</v>
      </c>
      <c r="B22" s="14">
        <f>B11-B21</f>
        <v>880</v>
      </c>
      <c r="C22" s="1"/>
      <c r="D22" s="10">
        <f t="shared" ref="D22:O22" si="7">D11-D21</f>
        <v>14143</v>
      </c>
      <c r="E22" s="10">
        <f t="shared" si="7"/>
        <v>8443</v>
      </c>
      <c r="F22" s="10">
        <f t="shared" si="7"/>
        <v>-5757</v>
      </c>
      <c r="G22" s="10">
        <f t="shared" si="7"/>
        <v>-3257</v>
      </c>
      <c r="H22" s="10">
        <f t="shared" si="7"/>
        <v>-1257</v>
      </c>
      <c r="I22" s="10">
        <f t="shared" si="7"/>
        <v>-1257</v>
      </c>
      <c r="J22" s="10">
        <f t="shared" si="7"/>
        <v>-1257</v>
      </c>
      <c r="K22" s="10">
        <f t="shared" si="7"/>
        <v>-1257</v>
      </c>
      <c r="L22" s="10">
        <f t="shared" si="7"/>
        <v>-3257</v>
      </c>
      <c r="M22" s="10">
        <f t="shared" si="7"/>
        <v>-2957</v>
      </c>
      <c r="N22" s="10">
        <f t="shared" si="7"/>
        <v>-1257</v>
      </c>
      <c r="O22" s="10">
        <f t="shared" si="7"/>
        <v>-457</v>
      </c>
    </row>
    <row r="23" spans="1:15" ht="18.600000000000001" thickTop="1">
      <c r="A23" s="1"/>
      <c r="B23" s="1"/>
      <c r="C23" s="1"/>
    </row>
    <row r="24" spans="1:15" ht="18">
      <c r="A24" s="1" t="s">
        <v>29</v>
      </c>
      <c r="B24" s="24">
        <v>0</v>
      </c>
      <c r="C24" s="1"/>
    </row>
    <row r="25" spans="1:15" ht="18.600000000000001" thickBot="1">
      <c r="A25" s="1"/>
      <c r="B25" s="1"/>
      <c r="C25" s="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.95" thickTop="1" thickBot="1">
      <c r="A26" s="1" t="s">
        <v>30</v>
      </c>
      <c r="B26" s="23">
        <f>B22-B24</f>
        <v>880</v>
      </c>
      <c r="D26" s="11">
        <f>D22</f>
        <v>14143</v>
      </c>
      <c r="E26" s="11">
        <f t="shared" ref="E26:O26" si="8">D26+E22</f>
        <v>22586</v>
      </c>
      <c r="F26" s="11">
        <f t="shared" si="8"/>
        <v>16829</v>
      </c>
      <c r="G26" s="11">
        <f t="shared" si="8"/>
        <v>13572</v>
      </c>
      <c r="H26" s="11">
        <f t="shared" si="8"/>
        <v>12315</v>
      </c>
      <c r="I26" s="11">
        <f t="shared" si="8"/>
        <v>11058</v>
      </c>
      <c r="J26" s="11">
        <f t="shared" si="8"/>
        <v>9801</v>
      </c>
      <c r="K26" s="11">
        <f t="shared" si="8"/>
        <v>8544</v>
      </c>
      <c r="L26" s="11">
        <f t="shared" si="8"/>
        <v>5287</v>
      </c>
      <c r="M26" s="11">
        <f t="shared" si="8"/>
        <v>2330</v>
      </c>
      <c r="N26" s="11">
        <f t="shared" si="8"/>
        <v>1073</v>
      </c>
      <c r="O26" s="11">
        <f t="shared" si="8"/>
        <v>616</v>
      </c>
    </row>
    <row r="27" spans="1:15" ht="18.600000000000001" thickTop="1">
      <c r="O27" s="1"/>
    </row>
    <row r="28" spans="1:15" ht="18.600000000000001" thickBot="1">
      <c r="O28" s="1"/>
    </row>
    <row r="29" spans="1:15" ht="18">
      <c r="A29" s="16" t="s">
        <v>31</v>
      </c>
      <c r="B29" s="17"/>
      <c r="C29" s="17"/>
      <c r="D29" s="18"/>
      <c r="F29" s="6"/>
      <c r="H29" s="6"/>
      <c r="I29" s="6"/>
      <c r="J29" s="6"/>
      <c r="K29" s="6"/>
      <c r="L29" s="6"/>
      <c r="M29" s="6"/>
      <c r="N29" s="6"/>
      <c r="O29" s="6"/>
    </row>
    <row r="30" spans="1:15" ht="18.600000000000001" thickBot="1">
      <c r="A30" s="19" t="s">
        <v>32</v>
      </c>
      <c r="B30" s="20">
        <v>300</v>
      </c>
      <c r="C30" s="20"/>
      <c r="D30" s="21">
        <f>+B30*79</f>
        <v>23700</v>
      </c>
      <c r="E30" s="6"/>
      <c r="F30" s="6"/>
      <c r="H30" s="6"/>
      <c r="I30" s="6"/>
      <c r="J30" s="6"/>
      <c r="K30" s="6"/>
      <c r="L30" s="6"/>
      <c r="M30" s="6"/>
      <c r="N30" s="6"/>
      <c r="O30" s="6"/>
    </row>
    <row r="31" spans="1:15" ht="18">
      <c r="A31" s="1"/>
      <c r="B31" s="1"/>
      <c r="C31" s="1"/>
      <c r="D31" s="1"/>
      <c r="E31" s="5"/>
      <c r="F31" s="6"/>
    </row>
    <row r="32" spans="1:15">
      <c r="E32" s="6"/>
    </row>
    <row r="33" spans="5:6">
      <c r="E33" s="6"/>
    </row>
    <row r="34" spans="5:6">
      <c r="E34" s="46"/>
    </row>
    <row r="35" spans="5:6">
      <c r="E35" s="41"/>
    </row>
    <row r="38" spans="5:6">
      <c r="F38" s="41"/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zoomScale="90" zoomScaleNormal="90" workbookViewId="0">
      <selection activeCell="F22" sqref="F22"/>
    </sheetView>
  </sheetViews>
  <sheetFormatPr defaultRowHeight="15.6"/>
  <cols>
    <col min="1" max="1" width="47.33203125" bestFit="1" customWidth="1"/>
    <col min="2" max="2" width="9.44140625" bestFit="1" customWidth="1"/>
    <col min="3" max="3" width="10.44140625" bestFit="1" customWidth="1"/>
    <col min="4" max="5" width="9.44140625" bestFit="1" customWidth="1"/>
    <col min="6" max="6" width="10.44140625" bestFit="1" customWidth="1"/>
    <col min="8" max="8" width="10.5546875" bestFit="1" customWidth="1"/>
    <col min="9" max="9" width="9.44140625" bestFit="1" customWidth="1"/>
  </cols>
  <sheetData>
    <row r="1" spans="1:9">
      <c r="A1" s="13" t="s">
        <v>0</v>
      </c>
    </row>
    <row r="2" spans="1:9">
      <c r="A2" s="13" t="s">
        <v>33</v>
      </c>
    </row>
    <row r="3" spans="1:9">
      <c r="A3" s="12"/>
    </row>
    <row r="4" spans="1:9">
      <c r="H4" s="25" t="s">
        <v>34</v>
      </c>
      <c r="I4" s="25" t="s">
        <v>35</v>
      </c>
    </row>
    <row r="5" spans="1:9">
      <c r="A5" s="28" t="s">
        <v>36</v>
      </c>
      <c r="B5" s="38" t="s">
        <v>37</v>
      </c>
      <c r="C5" s="38" t="s">
        <v>38</v>
      </c>
      <c r="D5" s="38" t="s">
        <v>39</v>
      </c>
      <c r="E5" s="38" t="s">
        <v>40</v>
      </c>
      <c r="F5" s="38" t="s">
        <v>4</v>
      </c>
      <c r="H5" s="38" t="s">
        <v>41</v>
      </c>
      <c r="I5" s="38" t="s">
        <v>42</v>
      </c>
    </row>
    <row r="7" spans="1:9">
      <c r="A7" s="28" t="s">
        <v>43</v>
      </c>
    </row>
    <row r="8" spans="1:9">
      <c r="A8" t="s">
        <v>44</v>
      </c>
      <c r="B8" s="26">
        <v>1500</v>
      </c>
      <c r="C8" s="26"/>
      <c r="D8" s="26"/>
      <c r="E8" s="26"/>
      <c r="F8" s="26">
        <f>SUM(B8:E8)</f>
        <v>1500</v>
      </c>
      <c r="H8" s="26">
        <v>1230</v>
      </c>
      <c r="I8" s="26">
        <v>460</v>
      </c>
    </row>
    <row r="9" spans="1:9">
      <c r="A9" t="s">
        <v>44</v>
      </c>
      <c r="B9" s="26"/>
      <c r="C9" s="26">
        <v>1000</v>
      </c>
      <c r="D9" s="26"/>
      <c r="E9" s="26"/>
      <c r="F9" s="26">
        <f>SUM(B9:E9)</f>
        <v>1000</v>
      </c>
      <c r="H9" s="26"/>
      <c r="I9" s="26"/>
    </row>
    <row r="10" spans="1:9">
      <c r="A10" t="s">
        <v>45</v>
      </c>
      <c r="B10" s="26"/>
      <c r="C10" s="26"/>
      <c r="D10" s="26">
        <v>500</v>
      </c>
      <c r="E10" s="26"/>
      <c r="F10" s="26">
        <f t="shared" ref="F10:F20" si="0">SUM(B10:E10)</f>
        <v>500</v>
      </c>
      <c r="H10" s="26">
        <f>170*4</f>
        <v>680</v>
      </c>
      <c r="I10" s="26"/>
    </row>
    <row r="11" spans="1:9">
      <c r="B11" s="26"/>
      <c r="C11" s="26"/>
      <c r="D11" s="26"/>
      <c r="E11" s="26"/>
      <c r="F11" s="26"/>
      <c r="H11" s="26"/>
      <c r="I11" s="26"/>
    </row>
    <row r="12" spans="1:9">
      <c r="A12" s="28" t="s">
        <v>46</v>
      </c>
      <c r="B12" s="26"/>
      <c r="C12" s="26"/>
      <c r="D12" s="26"/>
      <c r="E12" s="26"/>
      <c r="F12" s="26"/>
      <c r="H12" s="26"/>
      <c r="I12" s="26"/>
    </row>
    <row r="13" spans="1:9">
      <c r="A13" t="s">
        <v>47</v>
      </c>
      <c r="B13" s="26">
        <v>2500</v>
      </c>
      <c r="C13" s="26"/>
      <c r="D13" s="26"/>
      <c r="E13" s="26"/>
      <c r="F13" s="26">
        <f t="shared" si="0"/>
        <v>2500</v>
      </c>
      <c r="H13" s="26">
        <v>2626.5</v>
      </c>
      <c r="I13" s="26">
        <v>820</v>
      </c>
    </row>
    <row r="14" spans="1:9">
      <c r="A14" t="s">
        <v>47</v>
      </c>
      <c r="B14" s="26"/>
      <c r="C14" s="26">
        <v>2000</v>
      </c>
      <c r="D14" s="26"/>
      <c r="E14" s="26"/>
      <c r="F14" s="26">
        <f t="shared" si="0"/>
        <v>2000</v>
      </c>
      <c r="H14" s="26">
        <v>1761.3</v>
      </c>
      <c r="I14" s="26"/>
    </row>
    <row r="15" spans="1:9">
      <c r="A15" t="s">
        <v>45</v>
      </c>
      <c r="B15" s="26"/>
      <c r="C15" s="26"/>
      <c r="D15" s="26">
        <v>1000</v>
      </c>
      <c r="E15" s="26"/>
      <c r="F15" s="26">
        <f t="shared" si="0"/>
        <v>1000</v>
      </c>
      <c r="G15" t="s">
        <v>48</v>
      </c>
      <c r="H15" s="26">
        <f>85*10</f>
        <v>850</v>
      </c>
      <c r="I15" s="26"/>
    </row>
    <row r="16" spans="1:9">
      <c r="B16" s="26"/>
      <c r="C16" s="26"/>
      <c r="D16" s="26"/>
      <c r="E16" s="26"/>
      <c r="F16" s="26"/>
      <c r="H16" s="26"/>
      <c r="I16" s="26"/>
    </row>
    <row r="17" spans="1:9">
      <c r="A17" s="28" t="s">
        <v>49</v>
      </c>
      <c r="B17" s="26"/>
      <c r="C17" s="26"/>
      <c r="D17" s="26"/>
      <c r="E17" s="26"/>
      <c r="F17" s="26"/>
      <c r="H17" s="26"/>
      <c r="I17" s="26"/>
    </row>
    <row r="18" spans="1:9">
      <c r="A18" t="s">
        <v>50</v>
      </c>
      <c r="B18" s="26">
        <v>500</v>
      </c>
      <c r="C18" s="26">
        <v>500</v>
      </c>
      <c r="D18" s="26"/>
      <c r="E18" s="26"/>
      <c r="F18" s="26">
        <f t="shared" si="0"/>
        <v>1000</v>
      </c>
      <c r="H18" s="26">
        <v>950</v>
      </c>
      <c r="I18" s="26"/>
    </row>
    <row r="19" spans="1:9">
      <c r="B19" s="26"/>
      <c r="C19" s="26"/>
      <c r="D19" s="26"/>
      <c r="E19" s="26"/>
      <c r="F19" s="26"/>
      <c r="H19" s="26"/>
      <c r="I19" s="26"/>
    </row>
    <row r="20" spans="1:9">
      <c r="A20" s="28" t="s">
        <v>51</v>
      </c>
      <c r="B20" s="26"/>
      <c r="C20" s="26"/>
      <c r="D20" s="26"/>
      <c r="E20" s="26">
        <v>2500</v>
      </c>
      <c r="F20" s="26">
        <f t="shared" si="0"/>
        <v>2500</v>
      </c>
      <c r="H20" s="26">
        <v>0</v>
      </c>
      <c r="I20" s="26"/>
    </row>
    <row r="21" spans="1:9">
      <c r="B21" s="26"/>
      <c r="C21" s="26"/>
      <c r="D21" s="26"/>
      <c r="E21" s="26"/>
      <c r="F21" s="26"/>
      <c r="H21" s="26"/>
      <c r="I21" s="26"/>
    </row>
    <row r="22" spans="1:9" ht="15.95" thickBot="1">
      <c r="B22" s="27">
        <f>SUM(B7:B21)</f>
        <v>4500</v>
      </c>
      <c r="C22" s="27">
        <f>SUM(C7:C21)</f>
        <v>3500</v>
      </c>
      <c r="D22" s="27">
        <f>SUM(D7:D21)</f>
        <v>1500</v>
      </c>
      <c r="E22" s="27">
        <f>SUM(E7:E21)</f>
        <v>2500</v>
      </c>
      <c r="F22" s="27">
        <f>SUM(F7:F21)</f>
        <v>12000</v>
      </c>
      <c r="H22" s="27">
        <f>SUM(H7:H21)</f>
        <v>8097.8</v>
      </c>
      <c r="I22" s="27">
        <f>SUM(I7:I21)</f>
        <v>1280</v>
      </c>
    </row>
    <row r="24" spans="1:9">
      <c r="A24" s="28" t="s">
        <v>52</v>
      </c>
    </row>
    <row r="25" spans="1:9">
      <c r="A25" t="s">
        <v>53</v>
      </c>
      <c r="E25">
        <f>200*6</f>
        <v>1200</v>
      </c>
      <c r="F25">
        <f>SUM(B25:E25)</f>
        <v>1200</v>
      </c>
    </row>
    <row r="27" spans="1:9">
      <c r="A27" s="28" t="s">
        <v>54</v>
      </c>
      <c r="F27">
        <f>SUM(E27:E35)</f>
        <v>3840</v>
      </c>
    </row>
    <row r="28" spans="1:9">
      <c r="A28" t="s">
        <v>55</v>
      </c>
      <c r="E28">
        <f>120*4</f>
        <v>480</v>
      </c>
    </row>
    <row r="29" spans="1:9">
      <c r="A29" t="s">
        <v>56</v>
      </c>
      <c r="E29">
        <f t="shared" ref="E29:E35" si="1">120*4</f>
        <v>480</v>
      </c>
    </row>
    <row r="30" spans="1:9">
      <c r="A30" t="s">
        <v>57</v>
      </c>
      <c r="E30">
        <f t="shared" si="1"/>
        <v>480</v>
      </c>
    </row>
    <row r="31" spans="1:9">
      <c r="A31" t="s">
        <v>58</v>
      </c>
      <c r="E31">
        <f t="shared" si="1"/>
        <v>480</v>
      </c>
    </row>
    <row r="32" spans="1:9">
      <c r="A32" t="s">
        <v>59</v>
      </c>
      <c r="E32">
        <f t="shared" si="1"/>
        <v>480</v>
      </c>
    </row>
    <row r="33" spans="1:6">
      <c r="A33" t="s">
        <v>60</v>
      </c>
      <c r="E33">
        <f t="shared" si="1"/>
        <v>480</v>
      </c>
    </row>
    <row r="34" spans="1:6">
      <c r="A34" t="s">
        <v>61</v>
      </c>
      <c r="E34">
        <f t="shared" si="1"/>
        <v>480</v>
      </c>
    </row>
    <row r="35" spans="1:6">
      <c r="A35" t="s">
        <v>62</v>
      </c>
      <c r="E35">
        <f t="shared" si="1"/>
        <v>480</v>
      </c>
    </row>
    <row r="37" spans="1:6">
      <c r="A37" s="28" t="s">
        <v>63</v>
      </c>
      <c r="E37">
        <v>0</v>
      </c>
      <c r="F37">
        <f>E37</f>
        <v>0</v>
      </c>
    </row>
    <row r="39" spans="1:6" ht="15.95" thickBot="1">
      <c r="A39" s="12" t="s">
        <v>4</v>
      </c>
      <c r="B39" s="39">
        <f>SUM(B22:B38)</f>
        <v>4500</v>
      </c>
      <c r="C39" s="39">
        <f>SUM(C22:C38)</f>
        <v>3500</v>
      </c>
      <c r="D39" s="39">
        <f>SUM(D22:D38)</f>
        <v>1500</v>
      </c>
      <c r="E39" s="39">
        <f>SUM(E22:E38)</f>
        <v>7540</v>
      </c>
      <c r="F39" s="39">
        <f>SUM(F22:F38)</f>
        <v>17040</v>
      </c>
    </row>
    <row r="40" spans="1:6" ht="15.95" thickBot="1">
      <c r="A40" s="12" t="s">
        <v>64</v>
      </c>
      <c r="B40" s="40">
        <v>7000</v>
      </c>
      <c r="C40" s="40">
        <v>4000</v>
      </c>
      <c r="D40" s="40">
        <v>1500</v>
      </c>
      <c r="E40" s="40">
        <v>5000</v>
      </c>
      <c r="F40" s="40">
        <f>B40+C40+D40+E40</f>
        <v>17500</v>
      </c>
    </row>
  </sheetData>
  <phoneticPr fontId="1" type="noConversion"/>
  <pageMargins left="0.75" right="0.75" top="1" bottom="1" header="0.5" footer="0.5"/>
  <pageSetup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Ellin &amp; Tucker, Chartered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 Brake</dc:creator>
  <cp:keywords/>
  <dc:description/>
  <cp:lastModifiedBy>Thomas Kim</cp:lastModifiedBy>
  <cp:revision/>
  <dcterms:created xsi:type="dcterms:W3CDTF">2003-09-24T12:41:33Z</dcterms:created>
  <dcterms:modified xsi:type="dcterms:W3CDTF">2024-03-26T00:30:02Z</dcterms:modified>
  <cp:category/>
  <cp:contentStatus/>
</cp:coreProperties>
</file>